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Documents\Бюджет 2025-2027\ДОКУМЕНТЫ И МАТЕРИАЛЫ К ПРОЕКТУ БЮДЖЕТА 2025-2027 первоначальный\15_сведения о расходах и КТ\"/>
    </mc:Choice>
  </mc:AlternateContent>
  <xr:revisionPtr revIDLastSave="0" documentId="13_ncr:1_{6FE0C26F-6C64-4AB0-AD05-C1037764A3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_FilterDatabase" localSheetId="0" hidden="1">data!$A$3:$K$55</definedName>
    <definedName name="_xlnm.Print_Titles" localSheetId="0">data!$3:$3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K30" i="1"/>
  <c r="J30" i="1"/>
  <c r="G30" i="1"/>
  <c r="K28" i="1"/>
  <c r="J28" i="1"/>
  <c r="G28" i="1"/>
  <c r="F14" i="1" l="1"/>
  <c r="H14" i="1"/>
  <c r="I14" i="1"/>
  <c r="K12" i="1"/>
  <c r="J12" i="1"/>
  <c r="G12" i="1"/>
  <c r="E12" i="1"/>
  <c r="D12" i="1"/>
  <c r="D15" i="1"/>
  <c r="E15" i="1"/>
  <c r="G15" i="1"/>
  <c r="J15" i="1"/>
  <c r="K15" i="1"/>
  <c r="F15" i="1" l="1"/>
  <c r="I15" i="1"/>
  <c r="H15" i="1"/>
  <c r="K45" i="1" l="1"/>
  <c r="J45" i="1"/>
  <c r="G45" i="1"/>
  <c r="D45" i="1"/>
  <c r="E45" i="1"/>
  <c r="I46" i="1"/>
  <c r="H46" i="1"/>
  <c r="F46" i="1"/>
  <c r="K51" i="1" l="1"/>
  <c r="J51" i="1"/>
  <c r="G51" i="1"/>
  <c r="E51" i="1"/>
  <c r="D51" i="1"/>
  <c r="I54" i="1"/>
  <c r="H54" i="1"/>
  <c r="F54" i="1"/>
  <c r="D4" i="1"/>
  <c r="D18" i="1"/>
  <c r="D24" i="1"/>
  <c r="D31" i="1"/>
  <c r="D37" i="1"/>
  <c r="D40" i="1"/>
  <c r="G24" i="1" l="1"/>
  <c r="F48" i="1" l="1"/>
  <c r="H48" i="1"/>
  <c r="I48" i="1"/>
  <c r="H39" i="1"/>
  <c r="H27" i="1"/>
  <c r="I27" i="1"/>
  <c r="F27" i="1"/>
  <c r="E40" i="1"/>
  <c r="E37" i="1"/>
  <c r="E31" i="1"/>
  <c r="E24" i="1"/>
  <c r="E18" i="1"/>
  <c r="E4" i="1"/>
  <c r="K29" i="1" l="1"/>
  <c r="J29" i="1"/>
  <c r="G29" i="1"/>
  <c r="E29" i="1"/>
  <c r="D29" i="1"/>
  <c r="I30" i="1"/>
  <c r="H30" i="1"/>
  <c r="F30" i="1"/>
  <c r="F29" i="1" l="1"/>
  <c r="I29" i="1"/>
  <c r="H29" i="1"/>
  <c r="H36" i="1" l="1"/>
  <c r="I5" i="1" l="1"/>
  <c r="K49" i="1" l="1"/>
  <c r="J49" i="1"/>
  <c r="G49" i="1"/>
  <c r="E49" i="1"/>
  <c r="E55" i="1" s="1"/>
  <c r="D49" i="1"/>
  <c r="K40" i="1"/>
  <c r="J40" i="1"/>
  <c r="G40" i="1"/>
  <c r="K37" i="1"/>
  <c r="J37" i="1"/>
  <c r="G37" i="1"/>
  <c r="K31" i="1"/>
  <c r="J31" i="1"/>
  <c r="G31" i="1"/>
  <c r="K24" i="1"/>
  <c r="J24" i="1"/>
  <c r="K18" i="1"/>
  <c r="J18" i="1"/>
  <c r="G18" i="1"/>
  <c r="K4" i="1"/>
  <c r="J4" i="1"/>
  <c r="G4" i="1"/>
  <c r="G55" i="1" l="1"/>
  <c r="J55" i="1"/>
  <c r="K55" i="1"/>
  <c r="D55" i="1"/>
  <c r="F4" i="1"/>
  <c r="I40" i="1"/>
  <c r="H42" i="1"/>
  <c r="H35" i="1"/>
  <c r="H33" i="1"/>
  <c r="H22" i="1"/>
  <c r="H19" i="1"/>
  <c r="H8" i="1"/>
  <c r="H4" i="1"/>
  <c r="H43" i="1"/>
  <c r="H45" i="1"/>
  <c r="H31" i="1"/>
  <c r="H21" i="1"/>
  <c r="H7" i="1"/>
  <c r="H44" i="1"/>
  <c r="H40" i="1"/>
  <c r="H37" i="1"/>
  <c r="H18" i="1"/>
  <c r="H6" i="1"/>
  <c r="I53" i="1"/>
  <c r="I52" i="1"/>
  <c r="I51" i="1"/>
  <c r="I50" i="1"/>
  <c r="I49" i="1"/>
  <c r="I47" i="1"/>
  <c r="I45" i="1"/>
  <c r="I44" i="1"/>
  <c r="I43" i="1"/>
  <c r="I42" i="1"/>
  <c r="I41" i="1"/>
  <c r="I39" i="1"/>
  <c r="I38" i="1"/>
  <c r="I37" i="1"/>
  <c r="I36" i="1"/>
  <c r="I35" i="1"/>
  <c r="I34" i="1"/>
  <c r="I33" i="1"/>
  <c r="I32" i="1"/>
  <c r="I31" i="1"/>
  <c r="I28" i="1"/>
  <c r="I26" i="1"/>
  <c r="I25" i="1"/>
  <c r="I24" i="1"/>
  <c r="I23" i="1"/>
  <c r="I22" i="1"/>
  <c r="I21" i="1"/>
  <c r="I20" i="1"/>
  <c r="I19" i="1"/>
  <c r="I18" i="1"/>
  <c r="I17" i="1"/>
  <c r="I16" i="1"/>
  <c r="I13" i="1"/>
  <c r="I12" i="1"/>
  <c r="I11" i="1"/>
  <c r="I10" i="1"/>
  <c r="I9" i="1"/>
  <c r="I8" i="1"/>
  <c r="I7" i="1"/>
  <c r="I6" i="1"/>
  <c r="I4" i="1"/>
  <c r="H53" i="1"/>
  <c r="H52" i="1"/>
  <c r="H51" i="1"/>
  <c r="H50" i="1"/>
  <c r="H49" i="1"/>
  <c r="H47" i="1"/>
  <c r="H38" i="1"/>
  <c r="H34" i="1"/>
  <c r="H28" i="1"/>
  <c r="H26" i="1"/>
  <c r="H25" i="1"/>
  <c r="H23" i="1"/>
  <c r="H20" i="1"/>
  <c r="H17" i="1"/>
  <c r="H16" i="1"/>
  <c r="H13" i="1"/>
  <c r="H11" i="1"/>
  <c r="H10" i="1"/>
  <c r="H9" i="1"/>
  <c r="H5" i="1"/>
  <c r="H41" i="1" l="1"/>
  <c r="H12" i="1"/>
  <c r="H24" i="1"/>
  <c r="H32" i="1"/>
  <c r="F53" i="1"/>
  <c r="F52" i="1"/>
  <c r="F51" i="1"/>
  <c r="F50" i="1"/>
  <c r="F49" i="1"/>
  <c r="F47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8" i="1"/>
  <c r="F26" i="1"/>
  <c r="F25" i="1"/>
  <c r="F23" i="1"/>
  <c r="F22" i="1"/>
  <c r="F21" i="1"/>
  <c r="F20" i="1"/>
  <c r="F19" i="1"/>
  <c r="F18" i="1"/>
  <c r="F17" i="1"/>
  <c r="F16" i="1"/>
  <c r="F13" i="1"/>
  <c r="F11" i="1"/>
  <c r="F10" i="1"/>
  <c r="F9" i="1"/>
  <c r="F8" i="1"/>
  <c r="F7" i="1"/>
  <c r="F6" i="1"/>
  <c r="F5" i="1"/>
  <c r="F12" i="1" l="1"/>
  <c r="F24" i="1"/>
  <c r="I55" i="1"/>
  <c r="F55" i="1"/>
  <c r="H55" i="1" l="1"/>
</calcChain>
</file>

<file path=xl/sharedStrings.xml><?xml version="1.0" encoding="utf-8"?>
<sst xmlns="http://schemas.openxmlformats.org/spreadsheetml/2006/main" count="165" uniqueCount="78">
  <si>
    <t>Наименование</t>
  </si>
  <si>
    <t>Рз</t>
  </si>
  <si>
    <t>Пр</t>
  </si>
  <si>
    <t>Общегосударственные вопросы</t>
  </si>
  <si>
    <t>01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</si>
  <si>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</si>
  <si>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</si>
  <si>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</si>
  <si>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</si>
  <si>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</si>
  <si>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</si>
  <si>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</si>
  <si>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</si>
  <si>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</si>
  <si>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</si>
  <si>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</si>
  <si>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</si>
  <si>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</si>
  <si>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</si>
  <si>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</si>
  <si>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</si>
  <si>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</si>
  <si>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</si>
  <si>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</si>
  <si>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</si>
  <si>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</si>
  <si>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</si>
  <si>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14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</si>
  <si>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</si>
  <si>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</si>
  <si>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</si>
  <si>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</si>
  <si>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</si>
  <si>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</si>
  <si>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</si>
  <si>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</si>
  <si>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</si>
  <si>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</si>
  <si>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</si>
  <si>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</si>
  <si>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</si>
  <si>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</si>
  <si>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</si>
  <si>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</si>
  <si>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</si>
  <si>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</si>
  <si>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</si>
  <si>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</si>
  <si>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</si>
  <si>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</si>
  <si>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</si>
  <si>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</si>
  <si>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</si>
  <si>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</si>
  <si>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</si>
  <si>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</si>
  <si>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</si>
  <si>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</si>
  <si>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</si>
  <si>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</si>
  <si>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ИТОГО:</t>
  </si>
  <si>
    <t>Темп к отчетному году</t>
  </si>
  <si>
    <t>Темп к ожидаемой оценке исполнения</t>
  </si>
  <si>
    <t>Дополнительное образование детей</t>
  </si>
  <si>
    <t>00</t>
  </si>
  <si>
    <t>2025 год (план)</t>
  </si>
  <si>
    <t>Охрана окружающей среды</t>
  </si>
  <si>
    <t>Другие вопросы в области охраны окружающей среды</t>
  </si>
  <si>
    <t>2026 год (план)</t>
  </si>
  <si>
    <t>Благоустройство</t>
  </si>
  <si>
    <t>Спорт высших достижений</t>
  </si>
  <si>
    <t>Прочие межбюджетные трансферты общего характера</t>
  </si>
  <si>
    <t>Физическая культура</t>
  </si>
  <si>
    <t>Сведения о расходах бюджета Климовского муниципального района Брянской области по разделам и подразделам классификации расходов на 2025 год и на плановый период 2026 и 2027 годов в сравнении с ожидаемым исполнением за 2024 год и отчетом за 2023 год</t>
  </si>
  <si>
    <t>2023 год (кассовое исполнение)</t>
  </si>
  <si>
    <t>2024 год (оценка исполнения)</t>
  </si>
  <si>
    <t>2027 год (план)</t>
  </si>
  <si>
    <t>Другие вопросы в области национальной обороны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</si>
</sst>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9" fontId="5" fillId="2" borderId="1" xfId="1" applyFont="1" applyFill="1" applyBorder="1" applyAlignment="1">
      <alignment horizontal="center" vertical="center" wrapText="1"/>
    </xf>
    <xf numFmtId="9" fontId="4" fillId="2" borderId="1" xfId="1" applyFont="1" applyFill="1" applyBorder="1" applyAlignment="1">
      <alignment horizontal="center" vertical="center" wrapText="1"/>
    </xf>
    <xf numFmtId="9" fontId="2" fillId="2" borderId="1" xfId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2:K57"/>
  <sheetViews>
    <sheetView tabSelected="1" zoomScale="80" zoomScaleNormal="80" zoomScaleSheetLayoutView="100" workbookViewId="0">
      <pane xSplit="3" ySplit="3" topLeftCell="D26" activePane="bottomRight" state="frozen"/>
      <selection pane="topRight" activeCell="D1" sqref="D1"/>
      <selection pane="bottomLeft" activeCell="A4" sqref="A4"/>
      <selection pane="bottomRight" activeCell="G57" sqref="G57"/>
    </sheetView>
  </sheetViews>
  <sheetFormatPr defaultRowHeight="15.75" x14ac:dyDescent="0.25"/>
  <cols>
    <col min="1" max="1" width="75.5703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24.42578125" style="11" customWidth="1"/>
    <col min="6" max="6" width="19" style="11" customWidth="1"/>
    <col min="7" max="7" width="24.42578125" style="11" customWidth="1"/>
    <col min="8" max="8" width="19" style="11" customWidth="1"/>
    <col min="9" max="9" width="21.28515625" style="11" customWidth="1"/>
    <col min="10" max="11" width="24.42578125" style="11" customWidth="1"/>
    <col min="12" max="16384" width="9.140625" style="1"/>
  </cols>
  <sheetData>
    <row r="2" spans="1:11" ht="44.25" customHeight="1" x14ac:dyDescent="0.25">
      <c r="A2" s="23" t="s">
        <v>73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51.75" customHeight="1" x14ac:dyDescent="0.25">
      <c r="A3" s="2" t="s">
        <v>0</v>
      </c>
      <c r="B3" s="2" t="s">
        <v>1</v>
      </c>
      <c r="C3" s="2" t="s">
        <v>2</v>
      </c>
      <c r="D3" s="2" t="s">
        <v>74</v>
      </c>
      <c r="E3" s="3" t="s">
        <v>75</v>
      </c>
      <c r="F3" s="4" t="s">
        <v>61</v>
      </c>
      <c r="G3" s="3" t="s">
        <v>65</v>
      </c>
      <c r="H3" s="4" t="s">
        <v>61</v>
      </c>
      <c r="I3" s="4" t="s">
        <v>62</v>
      </c>
      <c r="J3" s="3" t="s">
        <v>68</v>
      </c>
      <c r="K3" s="3" t="s">
        <v>76</v>
      </c>
    </row>
    <row r="4" spans="1:11" ht="30" customHeight="1" x14ac:dyDescent="0.25">
      <c r="A4" s="13" t="s">
        <v>3</v>
      </c>
      <c r="B4" s="14" t="s">
        <v>4</v>
      </c>
      <c r="C4" s="15" t="s">
        <v>64</v>
      </c>
      <c r="D4" s="16">
        <f>SUM(D5:D11)</f>
        <v>65200862.340000004</v>
      </c>
      <c r="E4" s="16">
        <f>SUM(E5:E11)</f>
        <v>79651354.090000004</v>
      </c>
      <c r="F4" s="17">
        <f>IFERROR(E4/D4,"-")</f>
        <v>1.2216303777493873</v>
      </c>
      <c r="G4" s="16">
        <f>SUM(G5:G11)</f>
        <v>74613597.450000003</v>
      </c>
      <c r="H4" s="17">
        <f>IFERROR(G4/D4,"-")</f>
        <v>1.1443651935294328</v>
      </c>
      <c r="I4" s="17">
        <f>IFERROR(G4/E4,"=")</f>
        <v>0.9367524043055474</v>
      </c>
      <c r="J4" s="16">
        <f>SUM(J5:J11)</f>
        <v>65345577.950000003</v>
      </c>
      <c r="K4" s="16">
        <f>SUM(K5:K11)</f>
        <v>74041684.450000003</v>
      </c>
    </row>
    <row r="5" spans="1:11" ht="47.25" x14ac:dyDescent="0.25">
      <c r="A5" s="5" t="s">
        <v>6</v>
      </c>
      <c r="B5" s="2" t="s">
        <v>4</v>
      </c>
      <c r="C5" s="2" t="s">
        <v>7</v>
      </c>
      <c r="D5" s="3">
        <v>1481604.41</v>
      </c>
      <c r="E5" s="3">
        <v>1419963</v>
      </c>
      <c r="F5" s="18">
        <f t="shared" ref="F5:F48" si="0">IFERROR(E5/D5,"-")</f>
        <v>0.95839550045615762</v>
      </c>
      <c r="G5" s="3">
        <v>1636961.45</v>
      </c>
      <c r="H5" s="18">
        <f t="shared" ref="H5:H46" si="1">IFERROR(G5/D5,"-")</f>
        <v>1.1048573012819258</v>
      </c>
      <c r="I5" s="18">
        <f>IFERROR(G5/E5,"=")</f>
        <v>1.152819791783307</v>
      </c>
      <c r="J5" s="3">
        <v>1636961.45</v>
      </c>
      <c r="K5" s="3">
        <v>1636961.45</v>
      </c>
    </row>
    <row r="6" spans="1:11" ht="47.25" x14ac:dyDescent="0.25">
      <c r="A6" s="5" t="s">
        <v>8</v>
      </c>
      <c r="B6" s="2" t="s">
        <v>4</v>
      </c>
      <c r="C6" s="2" t="s">
        <v>9</v>
      </c>
      <c r="D6" s="3">
        <v>31679916.510000002</v>
      </c>
      <c r="E6" s="3">
        <v>40621177.590000004</v>
      </c>
      <c r="F6" s="18">
        <f t="shared" si="0"/>
        <v>1.2822375203286165</v>
      </c>
      <c r="G6" s="3">
        <v>29831813</v>
      </c>
      <c r="H6" s="18">
        <f t="shared" si="1"/>
        <v>0.94166324556390057</v>
      </c>
      <c r="I6" s="18">
        <f t="shared" ref="I6:I46" si="2">IFERROR(G6/E6,"=")</f>
        <v>0.73439064965324652</v>
      </c>
      <c r="J6" s="3">
        <v>23321813</v>
      </c>
      <c r="K6" s="3">
        <v>23321813</v>
      </c>
    </row>
    <row r="7" spans="1:11" x14ac:dyDescent="0.25">
      <c r="A7" s="5" t="s">
        <v>10</v>
      </c>
      <c r="B7" s="2" t="s">
        <v>4</v>
      </c>
      <c r="C7" s="2" t="s">
        <v>11</v>
      </c>
      <c r="D7" s="3">
        <v>2041</v>
      </c>
      <c r="E7" s="3">
        <v>6313</v>
      </c>
      <c r="F7" s="18">
        <f t="shared" si="0"/>
        <v>3.0930916217540423</v>
      </c>
      <c r="G7" s="3">
        <v>7430</v>
      </c>
      <c r="H7" s="18">
        <f t="shared" si="1"/>
        <v>3.640372366487016</v>
      </c>
      <c r="I7" s="18">
        <f t="shared" si="2"/>
        <v>1.1769364802787898</v>
      </c>
      <c r="J7" s="3">
        <v>62745</v>
      </c>
      <c r="K7" s="3">
        <v>7101</v>
      </c>
    </row>
    <row r="8" spans="1:11" ht="31.5" x14ac:dyDescent="0.25">
      <c r="A8" s="5" t="s">
        <v>12</v>
      </c>
      <c r="B8" s="2" t="s">
        <v>4</v>
      </c>
      <c r="C8" s="2" t="s">
        <v>13</v>
      </c>
      <c r="D8" s="3">
        <v>10350186.98</v>
      </c>
      <c r="E8" s="3">
        <v>9527019.0600000005</v>
      </c>
      <c r="F8" s="18">
        <f t="shared" si="0"/>
        <v>0.92046830442864136</v>
      </c>
      <c r="G8" s="3">
        <v>10840568</v>
      </c>
      <c r="H8" s="18">
        <f t="shared" si="1"/>
        <v>1.0473789527616824</v>
      </c>
      <c r="I8" s="18">
        <f t="shared" si="2"/>
        <v>1.1378761742500387</v>
      </c>
      <c r="J8" s="3">
        <v>10840568</v>
      </c>
      <c r="K8" s="3">
        <v>10840568</v>
      </c>
    </row>
    <row r="9" spans="1:11" x14ac:dyDescent="0.25">
      <c r="A9" s="5" t="s">
        <v>14</v>
      </c>
      <c r="B9" s="2" t="s">
        <v>4</v>
      </c>
      <c r="C9" s="2" t="s">
        <v>15</v>
      </c>
      <c r="D9" s="3">
        <v>0</v>
      </c>
      <c r="E9" s="3">
        <v>1213628</v>
      </c>
      <c r="F9" s="18" t="str">
        <f t="shared" si="0"/>
        <v>-</v>
      </c>
      <c r="G9" s="3">
        <v>0</v>
      </c>
      <c r="H9" s="18" t="str">
        <f t="shared" si="1"/>
        <v>-</v>
      </c>
      <c r="I9" s="18">
        <f t="shared" si="2"/>
        <v>0</v>
      </c>
      <c r="J9" s="3">
        <v>0</v>
      </c>
      <c r="K9" s="3">
        <v>0</v>
      </c>
    </row>
    <row r="10" spans="1:11" x14ac:dyDescent="0.25">
      <c r="A10" s="5" t="s">
        <v>16</v>
      </c>
      <c r="B10" s="2" t="s">
        <v>4</v>
      </c>
      <c r="C10" s="2" t="s">
        <v>17</v>
      </c>
      <c r="D10" s="3">
        <v>0</v>
      </c>
      <c r="E10" s="3">
        <v>0</v>
      </c>
      <c r="F10" s="18" t="str">
        <f t="shared" si="0"/>
        <v>-</v>
      </c>
      <c r="G10" s="3">
        <v>500000</v>
      </c>
      <c r="H10" s="18" t="str">
        <f t="shared" si="1"/>
        <v>-</v>
      </c>
      <c r="I10" s="18" t="str">
        <f t="shared" si="2"/>
        <v>=</v>
      </c>
      <c r="J10" s="3">
        <v>500000</v>
      </c>
      <c r="K10" s="3">
        <v>500000</v>
      </c>
    </row>
    <row r="11" spans="1:11" x14ac:dyDescent="0.25">
      <c r="A11" s="5" t="s">
        <v>18</v>
      </c>
      <c r="B11" s="2" t="s">
        <v>4</v>
      </c>
      <c r="C11" s="2" t="s">
        <v>19</v>
      </c>
      <c r="D11" s="3">
        <v>21687113.440000001</v>
      </c>
      <c r="E11" s="3">
        <v>26863253.440000001</v>
      </c>
      <c r="F11" s="18">
        <f t="shared" si="0"/>
        <v>1.2386735336779795</v>
      </c>
      <c r="G11" s="3">
        <v>31796825</v>
      </c>
      <c r="H11" s="18">
        <f t="shared" si="1"/>
        <v>1.4661621560642326</v>
      </c>
      <c r="I11" s="18">
        <f t="shared" si="2"/>
        <v>1.1836550278997031</v>
      </c>
      <c r="J11" s="3">
        <v>28983490.5</v>
      </c>
      <c r="K11" s="3">
        <v>37735241</v>
      </c>
    </row>
    <row r="12" spans="1:11" x14ac:dyDescent="0.25">
      <c r="A12" s="13" t="s">
        <v>20</v>
      </c>
      <c r="B12" s="14" t="s">
        <v>5</v>
      </c>
      <c r="C12" s="15" t="s">
        <v>64</v>
      </c>
      <c r="D12" s="16">
        <f>SUM(D13:D14)</f>
        <v>15306170.41</v>
      </c>
      <c r="E12" s="16">
        <f>SUM(E13:E14)</f>
        <v>1036339</v>
      </c>
      <c r="F12" s="17">
        <f t="shared" si="0"/>
        <v>6.7707269175765042E-2</v>
      </c>
      <c r="G12" s="16">
        <f>SUM(G13:G14)</f>
        <v>1222844</v>
      </c>
      <c r="H12" s="17">
        <f t="shared" si="1"/>
        <v>7.9892224328110037E-2</v>
      </c>
      <c r="I12" s="17">
        <f t="shared" si="2"/>
        <v>1.1799652430334089</v>
      </c>
      <c r="J12" s="16">
        <f>SUM(J13:J14)</f>
        <v>1334685</v>
      </c>
      <c r="K12" s="16">
        <f>SUM(K13:K14)</f>
        <v>1381515</v>
      </c>
    </row>
    <row r="13" spans="1:11" x14ac:dyDescent="0.25">
      <c r="A13" s="5" t="s">
        <v>21</v>
      </c>
      <c r="B13" s="2" t="s">
        <v>5</v>
      </c>
      <c r="C13" s="2" t="s">
        <v>7</v>
      </c>
      <c r="D13" s="3">
        <v>3333519</v>
      </c>
      <c r="E13" s="3">
        <v>1036339</v>
      </c>
      <c r="F13" s="18">
        <f t="shared" si="0"/>
        <v>0.31088438373982569</v>
      </c>
      <c r="G13" s="3">
        <f>1222844</f>
        <v>1222844</v>
      </c>
      <c r="H13" s="18">
        <f t="shared" si="1"/>
        <v>0.36683276741485499</v>
      </c>
      <c r="I13" s="18">
        <f t="shared" si="2"/>
        <v>1.1799652430334089</v>
      </c>
      <c r="J13" s="3">
        <v>1334685</v>
      </c>
      <c r="K13" s="3">
        <v>1381515</v>
      </c>
    </row>
    <row r="14" spans="1:11" x14ac:dyDescent="0.25">
      <c r="A14" s="5" t="s">
        <v>77</v>
      </c>
      <c r="B14" s="2" t="s">
        <v>5</v>
      </c>
      <c r="C14" s="22" t="s">
        <v>24</v>
      </c>
      <c r="D14" s="3">
        <v>11972651.41</v>
      </c>
      <c r="E14" s="3">
        <v>0</v>
      </c>
      <c r="F14" s="18">
        <f t="shared" si="0"/>
        <v>0</v>
      </c>
      <c r="G14" s="3">
        <v>0</v>
      </c>
      <c r="H14" s="18">
        <f t="shared" ref="H14" si="3">IFERROR(G14/D14,"-")</f>
        <v>0</v>
      </c>
      <c r="I14" s="18" t="str">
        <f t="shared" ref="I14" si="4">IFERROR(G14/E14,"=")</f>
        <v>=</v>
      </c>
      <c r="J14" s="3">
        <v>0</v>
      </c>
      <c r="K14" s="3">
        <v>0</v>
      </c>
    </row>
    <row r="15" spans="1:11" x14ac:dyDescent="0.25">
      <c r="A15" s="13" t="s">
        <v>22</v>
      </c>
      <c r="B15" s="14" t="s">
        <v>7</v>
      </c>
      <c r="C15" s="15" t="s">
        <v>64</v>
      </c>
      <c r="D15" s="16">
        <f>SUM(D16:D17)</f>
        <v>4444366.16</v>
      </c>
      <c r="E15" s="16">
        <f>SUM(E16:E17)</f>
        <v>4540970</v>
      </c>
      <c r="F15" s="17">
        <f t="shared" si="0"/>
        <v>1.0217362468622522</v>
      </c>
      <c r="G15" s="16">
        <f>SUM(G16:G17)</f>
        <v>5890705</v>
      </c>
      <c r="H15" s="17">
        <f t="shared" si="1"/>
        <v>1.3254319711587399</v>
      </c>
      <c r="I15" s="17">
        <f t="shared" si="2"/>
        <v>1.2972349520036468</v>
      </c>
      <c r="J15" s="16">
        <f>SUM(J16:J17)</f>
        <v>4588705</v>
      </c>
      <c r="K15" s="16">
        <f>SUM(K16:K17)</f>
        <v>4588705</v>
      </c>
    </row>
    <row r="16" spans="1:11" ht="31.5" x14ac:dyDescent="0.25">
      <c r="A16" s="5" t="s">
        <v>23</v>
      </c>
      <c r="B16" s="2" t="s">
        <v>7</v>
      </c>
      <c r="C16" s="2" t="s">
        <v>24</v>
      </c>
      <c r="D16" s="3">
        <v>59000</v>
      </c>
      <c r="E16" s="3">
        <v>0</v>
      </c>
      <c r="F16" s="18">
        <f t="shared" si="0"/>
        <v>0</v>
      </c>
      <c r="G16" s="3">
        <v>0</v>
      </c>
      <c r="H16" s="18">
        <f t="shared" si="1"/>
        <v>0</v>
      </c>
      <c r="I16" s="18" t="str">
        <f t="shared" si="2"/>
        <v>=</v>
      </c>
      <c r="J16" s="3">
        <v>0</v>
      </c>
      <c r="K16" s="3">
        <v>0</v>
      </c>
    </row>
    <row r="17" spans="1:11" x14ac:dyDescent="0.25">
      <c r="A17" s="5" t="s">
        <v>25</v>
      </c>
      <c r="B17" s="2" t="s">
        <v>7</v>
      </c>
      <c r="C17" s="2" t="s">
        <v>26</v>
      </c>
      <c r="D17" s="3">
        <v>4385366.16</v>
      </c>
      <c r="E17" s="3">
        <v>4540970</v>
      </c>
      <c r="F17" s="18">
        <f t="shared" si="0"/>
        <v>1.0354825194345916</v>
      </c>
      <c r="G17" s="3">
        <v>5890705</v>
      </c>
      <c r="H17" s="18">
        <f t="shared" si="1"/>
        <v>1.3432641163993475</v>
      </c>
      <c r="I17" s="18">
        <f t="shared" si="2"/>
        <v>1.2972349520036468</v>
      </c>
      <c r="J17" s="3">
        <v>4588705</v>
      </c>
      <c r="K17" s="3">
        <v>4588705</v>
      </c>
    </row>
    <row r="18" spans="1:11" x14ac:dyDescent="0.25">
      <c r="A18" s="13" t="s">
        <v>28</v>
      </c>
      <c r="B18" s="14" t="s">
        <v>9</v>
      </c>
      <c r="C18" s="15" t="s">
        <v>64</v>
      </c>
      <c r="D18" s="16">
        <f>SUM(D19:D23)</f>
        <v>164390089.30000001</v>
      </c>
      <c r="E18" s="16">
        <f>SUM(E19:E23)</f>
        <v>39051293.420000002</v>
      </c>
      <c r="F18" s="17">
        <f t="shared" si="0"/>
        <v>0.23755260177962564</v>
      </c>
      <c r="G18" s="16">
        <f>SUM(G19:G23)</f>
        <v>27336680.780000001</v>
      </c>
      <c r="H18" s="17">
        <f t="shared" si="1"/>
        <v>0.16629153798993648</v>
      </c>
      <c r="I18" s="17">
        <f t="shared" si="2"/>
        <v>0.70001985557793589</v>
      </c>
      <c r="J18" s="16">
        <f>SUM(J19:J23)</f>
        <v>27693001.020000003</v>
      </c>
      <c r="K18" s="16">
        <f>SUM(K19:K23)</f>
        <v>29437280.780000001</v>
      </c>
    </row>
    <row r="19" spans="1:11" x14ac:dyDescent="0.25">
      <c r="A19" s="5" t="s">
        <v>29</v>
      </c>
      <c r="B19" s="2" t="s">
        <v>9</v>
      </c>
      <c r="C19" s="2" t="s">
        <v>11</v>
      </c>
      <c r="D19" s="3">
        <v>4822378.6900000004</v>
      </c>
      <c r="E19" s="3">
        <v>332132.06</v>
      </c>
      <c r="F19" s="18">
        <f t="shared" si="0"/>
        <v>6.887307724064283E-2</v>
      </c>
      <c r="G19" s="3">
        <v>485423.78</v>
      </c>
      <c r="H19" s="18">
        <f t="shared" si="1"/>
        <v>0.10066065135170875</v>
      </c>
      <c r="I19" s="18">
        <f t="shared" si="2"/>
        <v>1.4615384615384617</v>
      </c>
      <c r="J19" s="3">
        <v>485423.78</v>
      </c>
      <c r="K19" s="3">
        <v>485423.78</v>
      </c>
    </row>
    <row r="20" spans="1:11" x14ac:dyDescent="0.25">
      <c r="A20" s="5" t="s">
        <v>30</v>
      </c>
      <c r="B20" s="2" t="s">
        <v>9</v>
      </c>
      <c r="C20" s="2" t="s">
        <v>13</v>
      </c>
      <c r="D20" s="3">
        <v>0</v>
      </c>
      <c r="E20" s="3">
        <v>0</v>
      </c>
      <c r="F20" s="18" t="str">
        <f t="shared" si="0"/>
        <v>-</v>
      </c>
      <c r="G20" s="3">
        <v>0</v>
      </c>
      <c r="H20" s="18" t="str">
        <f t="shared" si="1"/>
        <v>-</v>
      </c>
      <c r="I20" s="18" t="str">
        <f t="shared" si="2"/>
        <v>=</v>
      </c>
      <c r="J20" s="3">
        <v>0</v>
      </c>
      <c r="K20" s="3">
        <v>0</v>
      </c>
    </row>
    <row r="21" spans="1:11" x14ac:dyDescent="0.25">
      <c r="A21" s="5" t="s">
        <v>31</v>
      </c>
      <c r="B21" s="2" t="s">
        <v>9</v>
      </c>
      <c r="C21" s="2" t="s">
        <v>32</v>
      </c>
      <c r="D21" s="3">
        <v>12118941.84</v>
      </c>
      <c r="E21" s="3">
        <v>13686871.1</v>
      </c>
      <c r="F21" s="18">
        <f t="shared" si="0"/>
        <v>1.1293783962907442</v>
      </c>
      <c r="G21" s="3">
        <v>11348480</v>
      </c>
      <c r="H21" s="18">
        <f t="shared" si="1"/>
        <v>0.93642499071519603</v>
      </c>
      <c r="I21" s="18">
        <f t="shared" si="2"/>
        <v>0.82915079108182732</v>
      </c>
      <c r="J21" s="3">
        <v>11348480</v>
      </c>
      <c r="K21" s="3">
        <v>11348480</v>
      </c>
    </row>
    <row r="22" spans="1:11" x14ac:dyDescent="0.25">
      <c r="A22" s="5" t="s">
        <v>33</v>
      </c>
      <c r="B22" s="2" t="s">
        <v>9</v>
      </c>
      <c r="C22" s="2" t="s">
        <v>24</v>
      </c>
      <c r="D22" s="3">
        <v>142132618.30000001</v>
      </c>
      <c r="E22" s="3">
        <v>13623192.449999999</v>
      </c>
      <c r="F22" s="18">
        <f t="shared" si="0"/>
        <v>9.5848459086607829E-2</v>
      </c>
      <c r="G22" s="3">
        <v>10948900</v>
      </c>
      <c r="H22" s="18">
        <f t="shared" si="1"/>
        <v>7.7032986030624612E-2</v>
      </c>
      <c r="I22" s="18">
        <f t="shared" si="2"/>
        <v>0.8036956124773823</v>
      </c>
      <c r="J22" s="3">
        <v>11073200</v>
      </c>
      <c r="K22" s="3">
        <v>14351500</v>
      </c>
    </row>
    <row r="23" spans="1:11" x14ac:dyDescent="0.25">
      <c r="A23" s="5" t="s">
        <v>34</v>
      </c>
      <c r="B23" s="2" t="s">
        <v>9</v>
      </c>
      <c r="C23" s="2" t="s">
        <v>35</v>
      </c>
      <c r="D23" s="3">
        <v>5316150.47</v>
      </c>
      <c r="E23" s="3">
        <v>11409097.810000001</v>
      </c>
      <c r="F23" s="18">
        <f t="shared" si="0"/>
        <v>2.1461201812069857</v>
      </c>
      <c r="G23" s="3">
        <v>4553877</v>
      </c>
      <c r="H23" s="18">
        <f t="shared" si="1"/>
        <v>0.85661175801895617</v>
      </c>
      <c r="I23" s="18">
        <f t="shared" si="2"/>
        <v>0.3991443561828838</v>
      </c>
      <c r="J23" s="3">
        <v>4785897.24</v>
      </c>
      <c r="K23" s="3">
        <v>3251877</v>
      </c>
    </row>
    <row r="24" spans="1:11" x14ac:dyDescent="0.25">
      <c r="A24" s="13" t="s">
        <v>36</v>
      </c>
      <c r="B24" s="14" t="s">
        <v>11</v>
      </c>
      <c r="C24" s="15" t="s">
        <v>64</v>
      </c>
      <c r="D24" s="16">
        <f>SUM(D25:D28)</f>
        <v>46990225.75</v>
      </c>
      <c r="E24" s="16">
        <f>SUM(E25:E28)</f>
        <v>555910.35</v>
      </c>
      <c r="F24" s="17">
        <f t="shared" si="0"/>
        <v>1.1830340057474612E-2</v>
      </c>
      <c r="G24" s="16">
        <f>SUM(G25:G28)</f>
        <v>480177.00000000023</v>
      </c>
      <c r="H24" s="17">
        <f t="shared" si="1"/>
        <v>1.0218657015070846E-2</v>
      </c>
      <c r="I24" s="17">
        <f t="shared" si="2"/>
        <v>0.86376697249835388</v>
      </c>
      <c r="J24" s="16">
        <f>SUM(J25:J28)</f>
        <v>480177</v>
      </c>
      <c r="K24" s="16">
        <f>SUM(K25:K28)</f>
        <v>90480177</v>
      </c>
    </row>
    <row r="25" spans="1:11" x14ac:dyDescent="0.25">
      <c r="A25" s="5" t="s">
        <v>37</v>
      </c>
      <c r="B25" s="2" t="s">
        <v>11</v>
      </c>
      <c r="C25" s="2" t="s">
        <v>4</v>
      </c>
      <c r="D25" s="3">
        <v>56782.78</v>
      </c>
      <c r="E25" s="3">
        <v>71313</v>
      </c>
      <c r="F25" s="18">
        <f t="shared" si="0"/>
        <v>1.2558913107107472</v>
      </c>
      <c r="G25" s="3">
        <v>143327</v>
      </c>
      <c r="H25" s="18">
        <f t="shared" si="1"/>
        <v>2.5241279134272752</v>
      </c>
      <c r="I25" s="18">
        <f t="shared" si="2"/>
        <v>2.0098299047859438</v>
      </c>
      <c r="J25" s="3">
        <v>143327</v>
      </c>
      <c r="K25" s="3">
        <v>143327</v>
      </c>
    </row>
    <row r="26" spans="1:11" x14ac:dyDescent="0.25">
      <c r="A26" s="5" t="s">
        <v>38</v>
      </c>
      <c r="B26" s="2" t="s">
        <v>11</v>
      </c>
      <c r="C26" s="2" t="s">
        <v>5</v>
      </c>
      <c r="D26" s="3">
        <v>2438523.2799999998</v>
      </c>
      <c r="E26" s="3">
        <v>72567.350000000006</v>
      </c>
      <c r="F26" s="18">
        <f t="shared" si="0"/>
        <v>2.9758727585327795E-2</v>
      </c>
      <c r="G26" s="3">
        <v>50067</v>
      </c>
      <c r="H26" s="18">
        <f t="shared" si="1"/>
        <v>2.0531688342134674E-2</v>
      </c>
      <c r="I26" s="18">
        <f t="shared" si="2"/>
        <v>0.68993838137950458</v>
      </c>
      <c r="J26" s="3">
        <v>50067</v>
      </c>
      <c r="K26" s="3">
        <v>90050067</v>
      </c>
    </row>
    <row r="27" spans="1:11" x14ac:dyDescent="0.25">
      <c r="A27" s="5" t="s">
        <v>69</v>
      </c>
      <c r="B27" s="22" t="s">
        <v>11</v>
      </c>
      <c r="C27" s="22" t="s">
        <v>7</v>
      </c>
      <c r="D27" s="3">
        <v>42000</v>
      </c>
      <c r="E27" s="3">
        <v>42000</v>
      </c>
      <c r="F27" s="18">
        <f t="shared" si="0"/>
        <v>1</v>
      </c>
      <c r="G27" s="3">
        <v>42000</v>
      </c>
      <c r="H27" s="18">
        <f t="shared" ref="H27" si="5">IFERROR(G27/D27,"-")</f>
        <v>1</v>
      </c>
      <c r="I27" s="18">
        <f t="shared" ref="I27" si="6">IFERROR(G27/E27,"=")</f>
        <v>1</v>
      </c>
      <c r="J27" s="3">
        <v>42000</v>
      </c>
      <c r="K27" s="3">
        <v>42000</v>
      </c>
    </row>
    <row r="28" spans="1:11" ht="18.75" customHeight="1" x14ac:dyDescent="0.25">
      <c r="A28" s="5" t="s">
        <v>39</v>
      </c>
      <c r="B28" s="2" t="s">
        <v>11</v>
      </c>
      <c r="C28" s="2" t="s">
        <v>11</v>
      </c>
      <c r="D28" s="3">
        <v>44452919.689999998</v>
      </c>
      <c r="E28" s="3">
        <v>370030</v>
      </c>
      <c r="F28" s="18">
        <f t="shared" si="0"/>
        <v>8.3240876545447907E-3</v>
      </c>
      <c r="G28" s="3">
        <f>2125411.2-1845628.2-35000</f>
        <v>244783.00000000023</v>
      </c>
      <c r="H28" s="18">
        <f t="shared" si="1"/>
        <v>5.5065674359982683E-3</v>
      </c>
      <c r="I28" s="18">
        <f t="shared" si="2"/>
        <v>0.66152203875361515</v>
      </c>
      <c r="J28" s="3">
        <f>989640-709857-35000</f>
        <v>244783</v>
      </c>
      <c r="K28" s="3">
        <f>1604849.4-1325066.4-35000</f>
        <v>244783</v>
      </c>
    </row>
    <row r="29" spans="1:11" x14ac:dyDescent="0.25">
      <c r="A29" s="13" t="s">
        <v>66</v>
      </c>
      <c r="B29" s="20" t="s">
        <v>13</v>
      </c>
      <c r="C29" s="21" t="s">
        <v>64</v>
      </c>
      <c r="D29" s="16">
        <f>D30</f>
        <v>529202.59</v>
      </c>
      <c r="E29" s="16">
        <f>E30</f>
        <v>1476688.5</v>
      </c>
      <c r="F29" s="17">
        <f t="shared" ref="F29:F30" si="7">IFERROR(E29/D29,"-")</f>
        <v>2.7904030099323589</v>
      </c>
      <c r="G29" s="16">
        <f>G30</f>
        <v>448220</v>
      </c>
      <c r="H29" s="17">
        <f t="shared" ref="H29:H30" si="8">IFERROR(G29/D29,"-")</f>
        <v>0.84697242316973553</v>
      </c>
      <c r="I29" s="17">
        <f t="shared" ref="I29:I30" si="9">IFERROR(G29/E29,"=")</f>
        <v>0.30353050084699651</v>
      </c>
      <c r="J29" s="16">
        <f t="shared" ref="J29:K29" si="10">J30</f>
        <v>448220</v>
      </c>
      <c r="K29" s="16">
        <f t="shared" si="10"/>
        <v>448220</v>
      </c>
    </row>
    <row r="30" spans="1:11" x14ac:dyDescent="0.25">
      <c r="A30" s="5" t="s">
        <v>67</v>
      </c>
      <c r="B30" s="22" t="s">
        <v>13</v>
      </c>
      <c r="C30" s="22" t="s">
        <v>11</v>
      </c>
      <c r="D30" s="3">
        <v>529202.59</v>
      </c>
      <c r="E30" s="3">
        <v>1476688.5</v>
      </c>
      <c r="F30" s="18">
        <f t="shared" si="7"/>
        <v>2.7904030099323589</v>
      </c>
      <c r="G30" s="3">
        <f>413220+35000</f>
        <v>448220</v>
      </c>
      <c r="H30" s="18">
        <f t="shared" si="8"/>
        <v>0.84697242316973553</v>
      </c>
      <c r="I30" s="18">
        <f t="shared" si="9"/>
        <v>0.30353050084699651</v>
      </c>
      <c r="J30" s="3">
        <f>413220+35000</f>
        <v>448220</v>
      </c>
      <c r="K30" s="3">
        <f>413220+35000</f>
        <v>448220</v>
      </c>
    </row>
    <row r="31" spans="1:11" x14ac:dyDescent="0.25">
      <c r="A31" s="13" t="s">
        <v>40</v>
      </c>
      <c r="B31" s="14" t="s">
        <v>15</v>
      </c>
      <c r="C31" s="15" t="s">
        <v>64</v>
      </c>
      <c r="D31" s="16">
        <f>SUM(D32:D36)</f>
        <v>477446943.23000002</v>
      </c>
      <c r="E31" s="16">
        <f>SUM(E32:E36)</f>
        <v>541736660.78999996</v>
      </c>
      <c r="F31" s="17">
        <f t="shared" si="0"/>
        <v>1.1346531137576679</v>
      </c>
      <c r="G31" s="16">
        <f>SUM(G32:G36)</f>
        <v>517882714.56</v>
      </c>
      <c r="H31" s="17">
        <f t="shared" si="1"/>
        <v>1.0846916540222165</v>
      </c>
      <c r="I31" s="17">
        <f t="shared" si="2"/>
        <v>0.95596763528018502</v>
      </c>
      <c r="J31" s="16">
        <f>SUM(J32:J36)</f>
        <v>476970354.56999999</v>
      </c>
      <c r="K31" s="16">
        <f>SUM(K32:K36)</f>
        <v>476826820.37</v>
      </c>
    </row>
    <row r="32" spans="1:11" x14ac:dyDescent="0.25">
      <c r="A32" s="5" t="s">
        <v>41</v>
      </c>
      <c r="B32" s="2" t="s">
        <v>15</v>
      </c>
      <c r="C32" s="2" t="s">
        <v>4</v>
      </c>
      <c r="D32" s="3">
        <v>96789913.599999994</v>
      </c>
      <c r="E32" s="3">
        <v>119364699.31</v>
      </c>
      <c r="F32" s="18">
        <f t="shared" si="0"/>
        <v>1.2332348988686359</v>
      </c>
      <c r="G32" s="3">
        <v>97718081.569999993</v>
      </c>
      <c r="H32" s="18">
        <f t="shared" si="1"/>
        <v>1.0095895112980036</v>
      </c>
      <c r="I32" s="18">
        <f t="shared" si="2"/>
        <v>0.81865142822685</v>
      </c>
      <c r="J32" s="3">
        <v>96091450</v>
      </c>
      <c r="K32" s="3">
        <v>96091450</v>
      </c>
    </row>
    <row r="33" spans="1:11" x14ac:dyDescent="0.25">
      <c r="A33" s="5" t="s">
        <v>42</v>
      </c>
      <c r="B33" s="2" t="s">
        <v>15</v>
      </c>
      <c r="C33" s="2" t="s">
        <v>5</v>
      </c>
      <c r="D33" s="3">
        <v>279456922.91000003</v>
      </c>
      <c r="E33" s="3">
        <v>336652751.11000001</v>
      </c>
      <c r="F33" s="18">
        <f t="shared" si="0"/>
        <v>1.2046677806526198</v>
      </c>
      <c r="G33" s="3">
        <v>316540105.99000001</v>
      </c>
      <c r="H33" s="18">
        <f t="shared" si="1"/>
        <v>1.1326973141114229</v>
      </c>
      <c r="I33" s="18">
        <f t="shared" si="2"/>
        <v>0.94025700056308681</v>
      </c>
      <c r="J33" s="3">
        <v>300690377.56999999</v>
      </c>
      <c r="K33" s="3">
        <v>300546843.37</v>
      </c>
    </row>
    <row r="34" spans="1:11" x14ac:dyDescent="0.25">
      <c r="A34" s="5" t="s">
        <v>63</v>
      </c>
      <c r="B34" s="2" t="s">
        <v>15</v>
      </c>
      <c r="C34" s="6" t="s">
        <v>7</v>
      </c>
      <c r="D34" s="3">
        <v>55685655.369999997</v>
      </c>
      <c r="E34" s="3">
        <v>33854399.399999999</v>
      </c>
      <c r="F34" s="18">
        <f t="shared" si="0"/>
        <v>0.60795548108496655</v>
      </c>
      <c r="G34" s="3">
        <v>38486039</v>
      </c>
      <c r="H34" s="18">
        <f t="shared" si="1"/>
        <v>0.69113021556955412</v>
      </c>
      <c r="I34" s="18">
        <f t="shared" si="2"/>
        <v>1.1368105676687916</v>
      </c>
      <c r="J34" s="3">
        <v>35882039</v>
      </c>
      <c r="K34" s="3">
        <v>35882039</v>
      </c>
    </row>
    <row r="35" spans="1:11" x14ac:dyDescent="0.25">
      <c r="A35" s="5" t="s">
        <v>43</v>
      </c>
      <c r="B35" s="2" t="s">
        <v>15</v>
      </c>
      <c r="C35" s="2" t="s">
        <v>15</v>
      </c>
      <c r="D35" s="3">
        <v>196133</v>
      </c>
      <c r="E35" s="3">
        <v>264558</v>
      </c>
      <c r="F35" s="18">
        <f t="shared" si="0"/>
        <v>1.3488704093650736</v>
      </c>
      <c r="G35" s="3">
        <v>459095</v>
      </c>
      <c r="H35" s="18">
        <f t="shared" si="1"/>
        <v>2.3407330739855099</v>
      </c>
      <c r="I35" s="18">
        <f t="shared" si="2"/>
        <v>1.7353283589987829</v>
      </c>
      <c r="J35" s="3">
        <v>459095</v>
      </c>
      <c r="K35" s="3">
        <v>459095</v>
      </c>
    </row>
    <row r="36" spans="1:11" x14ac:dyDescent="0.25">
      <c r="A36" s="5" t="s">
        <v>44</v>
      </c>
      <c r="B36" s="2" t="s">
        <v>15</v>
      </c>
      <c r="C36" s="2" t="s">
        <v>24</v>
      </c>
      <c r="D36" s="3">
        <v>45318318.350000001</v>
      </c>
      <c r="E36" s="3">
        <v>51600252.969999999</v>
      </c>
      <c r="F36" s="18">
        <f t="shared" si="0"/>
        <v>1.1386179992709282</v>
      </c>
      <c r="G36" s="3">
        <v>64679393</v>
      </c>
      <c r="H36" s="18">
        <f t="shared" si="1"/>
        <v>1.4272240311405995</v>
      </c>
      <c r="I36" s="18">
        <f t="shared" si="2"/>
        <v>1.2534704633638931</v>
      </c>
      <c r="J36" s="3">
        <v>43847393</v>
      </c>
      <c r="K36" s="3">
        <v>43847393</v>
      </c>
    </row>
    <row r="37" spans="1:11" x14ac:dyDescent="0.25">
      <c r="A37" s="13" t="s">
        <v>45</v>
      </c>
      <c r="B37" s="14" t="s">
        <v>32</v>
      </c>
      <c r="C37" s="15" t="s">
        <v>64</v>
      </c>
      <c r="D37" s="16">
        <f>SUM(D38:D39)</f>
        <v>60557677.230000004</v>
      </c>
      <c r="E37" s="16">
        <f>SUM(E38:E39)</f>
        <v>64907000.969999999</v>
      </c>
      <c r="F37" s="17">
        <f t="shared" si="0"/>
        <v>1.0718211784028824</v>
      </c>
      <c r="G37" s="16">
        <f>SUM(G38:G39)</f>
        <v>71668150.319999993</v>
      </c>
      <c r="H37" s="17">
        <f t="shared" si="1"/>
        <v>1.1834692742226895</v>
      </c>
      <c r="I37" s="17">
        <f t="shared" si="2"/>
        <v>1.1041667192900346</v>
      </c>
      <c r="J37" s="16">
        <f t="shared" ref="J37:K37" si="11">SUM(J38:J39)</f>
        <v>101954946.23999999</v>
      </c>
      <c r="K37" s="16">
        <f t="shared" si="11"/>
        <v>45214640.799999997</v>
      </c>
    </row>
    <row r="38" spans="1:11" x14ac:dyDescent="0.25">
      <c r="A38" s="5" t="s">
        <v>46</v>
      </c>
      <c r="B38" s="2" t="s">
        <v>32</v>
      </c>
      <c r="C38" s="2" t="s">
        <v>4</v>
      </c>
      <c r="D38" s="3">
        <v>59802927.770000003</v>
      </c>
      <c r="E38" s="3">
        <v>64838000.969999999</v>
      </c>
      <c r="F38" s="18">
        <f t="shared" si="0"/>
        <v>1.0841944263893686</v>
      </c>
      <c r="G38" s="3">
        <v>70068150.319999993</v>
      </c>
      <c r="H38" s="18">
        <f t="shared" si="1"/>
        <v>1.1716508360506976</v>
      </c>
      <c r="I38" s="18">
        <f t="shared" si="2"/>
        <v>1.0806648766426334</v>
      </c>
      <c r="J38" s="3">
        <v>101954946.23999999</v>
      </c>
      <c r="K38" s="3">
        <v>45214640.799999997</v>
      </c>
    </row>
    <row r="39" spans="1:11" x14ac:dyDescent="0.25">
      <c r="A39" s="5" t="s">
        <v>47</v>
      </c>
      <c r="B39" s="2" t="s">
        <v>32</v>
      </c>
      <c r="C39" s="2" t="s">
        <v>9</v>
      </c>
      <c r="D39" s="3">
        <v>754749.46</v>
      </c>
      <c r="E39" s="3">
        <v>69000</v>
      </c>
      <c r="F39" s="18">
        <f t="shared" si="0"/>
        <v>9.1421065740146412E-2</v>
      </c>
      <c r="G39" s="3">
        <v>1600000</v>
      </c>
      <c r="H39" s="18">
        <f t="shared" si="1"/>
        <v>2.1199087707860036</v>
      </c>
      <c r="I39" s="18">
        <f t="shared" si="2"/>
        <v>23.188405797101449</v>
      </c>
      <c r="J39" s="3">
        <v>0</v>
      </c>
      <c r="K39" s="3">
        <v>0</v>
      </c>
    </row>
    <row r="40" spans="1:11" x14ac:dyDescent="0.25">
      <c r="A40" s="13" t="s">
        <v>48</v>
      </c>
      <c r="B40" s="14" t="s">
        <v>26</v>
      </c>
      <c r="C40" s="15" t="s">
        <v>64</v>
      </c>
      <c r="D40" s="16">
        <f>SUM(D41:D44)</f>
        <v>83511852.209999993</v>
      </c>
      <c r="E40" s="16">
        <f>SUM(E41:E44)</f>
        <v>121369636.99000001</v>
      </c>
      <c r="F40" s="17">
        <f t="shared" si="0"/>
        <v>1.4533222983104521</v>
      </c>
      <c r="G40" s="16">
        <f>SUM(G41:G44)</f>
        <v>71417039.75</v>
      </c>
      <c r="H40" s="17">
        <f t="shared" si="1"/>
        <v>0.85517250378322085</v>
      </c>
      <c r="I40" s="17">
        <f t="shared" si="2"/>
        <v>0.58842591541972111</v>
      </c>
      <c r="J40" s="16">
        <f>SUM(J41:J44)</f>
        <v>71697939.75</v>
      </c>
      <c r="K40" s="16">
        <f>SUM(K41:K44)</f>
        <v>64284176.75</v>
      </c>
    </row>
    <row r="41" spans="1:11" x14ac:dyDescent="0.25">
      <c r="A41" s="5" t="s">
        <v>49</v>
      </c>
      <c r="B41" s="2" t="s">
        <v>26</v>
      </c>
      <c r="C41" s="2" t="s">
        <v>4</v>
      </c>
      <c r="D41" s="3">
        <v>4878730.12</v>
      </c>
      <c r="E41" s="3">
        <v>4854144</v>
      </c>
      <c r="F41" s="18">
        <f t="shared" si="0"/>
        <v>0.99496054928326305</v>
      </c>
      <c r="G41" s="3">
        <v>5003502</v>
      </c>
      <c r="H41" s="18">
        <f t="shared" si="1"/>
        <v>1.0255746632691378</v>
      </c>
      <c r="I41" s="18">
        <f t="shared" si="2"/>
        <v>1.0307691737204334</v>
      </c>
      <c r="J41" s="3">
        <v>5003502</v>
      </c>
      <c r="K41" s="3">
        <v>5003502</v>
      </c>
    </row>
    <row r="42" spans="1:11" x14ac:dyDescent="0.25">
      <c r="A42" s="5" t="s">
        <v>50</v>
      </c>
      <c r="B42" s="2" t="s">
        <v>26</v>
      </c>
      <c r="C42" s="2" t="s">
        <v>7</v>
      </c>
      <c r="D42" s="3">
        <v>0</v>
      </c>
      <c r="E42" s="3">
        <v>0</v>
      </c>
      <c r="F42" s="18" t="str">
        <f t="shared" si="0"/>
        <v>-</v>
      </c>
      <c r="G42" s="3">
        <v>0</v>
      </c>
      <c r="H42" s="18" t="str">
        <f t="shared" si="1"/>
        <v>-</v>
      </c>
      <c r="I42" s="18" t="str">
        <f t="shared" si="2"/>
        <v>=</v>
      </c>
      <c r="J42" s="3">
        <v>0</v>
      </c>
      <c r="K42" s="3">
        <v>0</v>
      </c>
    </row>
    <row r="43" spans="1:11" x14ac:dyDescent="0.25">
      <c r="A43" s="5" t="s">
        <v>51</v>
      </c>
      <c r="B43" s="2" t="s">
        <v>26</v>
      </c>
      <c r="C43" s="2" t="s">
        <v>9</v>
      </c>
      <c r="D43" s="3">
        <v>41282026.649999999</v>
      </c>
      <c r="E43" s="3">
        <v>65722460.399999999</v>
      </c>
      <c r="F43" s="18">
        <f t="shared" si="0"/>
        <v>1.5920357049621738</v>
      </c>
      <c r="G43" s="3">
        <v>66370537.75</v>
      </c>
      <c r="H43" s="18">
        <f t="shared" si="1"/>
        <v>1.6077344824348638</v>
      </c>
      <c r="I43" s="18">
        <f t="shared" si="2"/>
        <v>1.0098608199701544</v>
      </c>
      <c r="J43" s="3">
        <v>66651437.75</v>
      </c>
      <c r="K43" s="3">
        <v>59237674.75</v>
      </c>
    </row>
    <row r="44" spans="1:11" x14ac:dyDescent="0.25">
      <c r="A44" s="5" t="s">
        <v>52</v>
      </c>
      <c r="B44" s="2" t="s">
        <v>26</v>
      </c>
      <c r="C44" s="2" t="s">
        <v>13</v>
      </c>
      <c r="D44" s="3">
        <v>37351095.439999998</v>
      </c>
      <c r="E44" s="3">
        <v>50793032.590000004</v>
      </c>
      <c r="F44" s="18">
        <f t="shared" si="0"/>
        <v>1.3598806672643069</v>
      </c>
      <c r="G44" s="3">
        <v>43000</v>
      </c>
      <c r="H44" s="18">
        <f t="shared" si="1"/>
        <v>1.1512379889653914E-3</v>
      </c>
      <c r="I44" s="18">
        <f t="shared" si="2"/>
        <v>8.4657280353970686E-4</v>
      </c>
      <c r="J44" s="3">
        <v>43000</v>
      </c>
      <c r="K44" s="3">
        <v>43000</v>
      </c>
    </row>
    <row r="45" spans="1:11" x14ac:dyDescent="0.25">
      <c r="A45" s="13" t="s">
        <v>53</v>
      </c>
      <c r="B45" s="14" t="s">
        <v>17</v>
      </c>
      <c r="C45" s="15" t="s">
        <v>64</v>
      </c>
      <c r="D45" s="16">
        <f>SUM(D46:D48)</f>
        <v>69082076.75999999</v>
      </c>
      <c r="E45" s="16">
        <f>SUM(E46:E48)</f>
        <v>97101967.069999993</v>
      </c>
      <c r="F45" s="17">
        <f t="shared" si="0"/>
        <v>1.4056028947616137</v>
      </c>
      <c r="G45" s="16">
        <f>SUM(G46:G48)</f>
        <v>68470288.680000007</v>
      </c>
      <c r="H45" s="17">
        <f t="shared" si="1"/>
        <v>0.99114404041260351</v>
      </c>
      <c r="I45" s="17">
        <f t="shared" si="2"/>
        <v>0.70513801878637894</v>
      </c>
      <c r="J45" s="16">
        <f t="shared" ref="J45:K45" si="12">SUM(J46:J48)</f>
        <v>40462722.82</v>
      </c>
      <c r="K45" s="16">
        <f t="shared" si="12"/>
        <v>44089202.82</v>
      </c>
    </row>
    <row r="46" spans="1:11" x14ac:dyDescent="0.25">
      <c r="A46" s="5" t="s">
        <v>72</v>
      </c>
      <c r="B46" s="2" t="s">
        <v>17</v>
      </c>
      <c r="C46" s="22" t="s">
        <v>4</v>
      </c>
      <c r="D46" s="3">
        <v>38965364.969999999</v>
      </c>
      <c r="E46" s="3">
        <v>560686.99</v>
      </c>
      <c r="F46" s="18">
        <f t="shared" ref="F46" si="13">IFERROR(E46/D46,"-")</f>
        <v>1.4389368364230158E-2</v>
      </c>
      <c r="G46" s="3">
        <v>2731879.6799999997</v>
      </c>
      <c r="H46" s="18">
        <f t="shared" si="1"/>
        <v>7.0110460459007984E-2</v>
      </c>
      <c r="I46" s="18">
        <f t="shared" si="2"/>
        <v>4.8723792931239585</v>
      </c>
      <c r="J46" s="3">
        <v>0</v>
      </c>
      <c r="K46" s="3">
        <v>0</v>
      </c>
    </row>
    <row r="47" spans="1:11" x14ac:dyDescent="0.25">
      <c r="A47" s="5" t="s">
        <v>54</v>
      </c>
      <c r="B47" s="2" t="s">
        <v>17</v>
      </c>
      <c r="C47" s="2" t="s">
        <v>5</v>
      </c>
      <c r="D47" s="3">
        <v>8915177</v>
      </c>
      <c r="E47" s="3">
        <v>5216392</v>
      </c>
      <c r="F47" s="18">
        <f t="shared" si="0"/>
        <v>0.58511367749625165</v>
      </c>
      <c r="G47" s="3">
        <v>1187575</v>
      </c>
      <c r="H47" s="18">
        <f t="shared" ref="H47:H55" si="14">IFERROR(G47/D47,"-")</f>
        <v>0.13320823579834701</v>
      </c>
      <c r="I47" s="18">
        <f t="shared" ref="I47:I55" si="15">IFERROR(G47/E47,"=")</f>
        <v>0.22766214655647046</v>
      </c>
      <c r="J47" s="3">
        <v>1187575</v>
      </c>
      <c r="K47" s="3">
        <v>1187575</v>
      </c>
    </row>
    <row r="48" spans="1:11" x14ac:dyDescent="0.25">
      <c r="A48" s="5" t="s">
        <v>70</v>
      </c>
      <c r="B48" s="2">
        <v>11</v>
      </c>
      <c r="C48" s="22" t="s">
        <v>7</v>
      </c>
      <c r="D48" s="3">
        <v>21201534.789999999</v>
      </c>
      <c r="E48" s="3">
        <v>91324888.079999998</v>
      </c>
      <c r="F48" s="18">
        <f t="shared" si="0"/>
        <v>4.3074658973780835</v>
      </c>
      <c r="G48" s="3">
        <v>64550834</v>
      </c>
      <c r="H48" s="18">
        <f t="shared" si="14"/>
        <v>3.0446302420731497</v>
      </c>
      <c r="I48" s="18">
        <f t="shared" si="15"/>
        <v>0.7068263138023656</v>
      </c>
      <c r="J48" s="3">
        <v>39275147.82</v>
      </c>
      <c r="K48" s="3">
        <v>42901627.82</v>
      </c>
    </row>
    <row r="49" spans="1:11" x14ac:dyDescent="0.25">
      <c r="A49" s="13" t="s">
        <v>55</v>
      </c>
      <c r="B49" s="14" t="s">
        <v>19</v>
      </c>
      <c r="C49" s="15" t="s">
        <v>64</v>
      </c>
      <c r="D49" s="16">
        <f>D50</f>
        <v>0</v>
      </c>
      <c r="E49" s="16">
        <f>E50</f>
        <v>0</v>
      </c>
      <c r="F49" s="17" t="str">
        <f t="shared" ref="F49:F55" si="16">IFERROR(E49/D49,"-")</f>
        <v>-</v>
      </c>
      <c r="G49" s="16">
        <f>G50</f>
        <v>0</v>
      </c>
      <c r="H49" s="17" t="str">
        <f t="shared" si="14"/>
        <v>-</v>
      </c>
      <c r="I49" s="17" t="str">
        <f t="shared" si="15"/>
        <v>=</v>
      </c>
      <c r="J49" s="16">
        <f t="shared" ref="J49:K49" si="17">J50</f>
        <v>0</v>
      </c>
      <c r="K49" s="16">
        <f t="shared" si="17"/>
        <v>0</v>
      </c>
    </row>
    <row r="50" spans="1:11" x14ac:dyDescent="0.25">
      <c r="A50" s="5" t="s">
        <v>56</v>
      </c>
      <c r="B50" s="2" t="s">
        <v>19</v>
      </c>
      <c r="C50" s="2" t="s">
        <v>4</v>
      </c>
      <c r="D50" s="3">
        <v>0</v>
      </c>
      <c r="E50" s="3">
        <v>0</v>
      </c>
      <c r="F50" s="18" t="str">
        <f t="shared" si="16"/>
        <v>-</v>
      </c>
      <c r="G50" s="3">
        <v>0</v>
      </c>
      <c r="H50" s="18" t="str">
        <f t="shared" si="14"/>
        <v>-</v>
      </c>
      <c r="I50" s="18" t="str">
        <f t="shared" si="15"/>
        <v>=</v>
      </c>
      <c r="J50" s="3">
        <v>0</v>
      </c>
      <c r="K50" s="3">
        <v>0</v>
      </c>
    </row>
    <row r="51" spans="1:11" ht="31.5" x14ac:dyDescent="0.25">
      <c r="A51" s="13" t="s">
        <v>57</v>
      </c>
      <c r="B51" s="14" t="s">
        <v>27</v>
      </c>
      <c r="C51" s="15" t="s">
        <v>64</v>
      </c>
      <c r="D51" s="16">
        <f>SUM(D52:D54)</f>
        <v>12912098.109999999</v>
      </c>
      <c r="E51" s="16">
        <f>SUM(E52:E54)</f>
        <v>11503659.6</v>
      </c>
      <c r="F51" s="17">
        <f t="shared" si="16"/>
        <v>0.89092101856713668</v>
      </c>
      <c r="G51" s="16">
        <f>SUM(G52:G54)</f>
        <v>6453600</v>
      </c>
      <c r="H51" s="17">
        <f t="shared" si="14"/>
        <v>0.49981032865618463</v>
      </c>
      <c r="I51" s="17">
        <f t="shared" si="15"/>
        <v>0.56100408256169199</v>
      </c>
      <c r="J51" s="16">
        <f t="shared" ref="J51:K51" si="18">SUM(J52:J54)</f>
        <v>6453600</v>
      </c>
      <c r="K51" s="16">
        <f t="shared" si="18"/>
        <v>6453600</v>
      </c>
    </row>
    <row r="52" spans="1:11" ht="31.5" x14ac:dyDescent="0.25">
      <c r="A52" s="5" t="s">
        <v>58</v>
      </c>
      <c r="B52" s="2" t="s">
        <v>27</v>
      </c>
      <c r="C52" s="2" t="s">
        <v>4</v>
      </c>
      <c r="D52" s="3">
        <v>1327900</v>
      </c>
      <c r="E52" s="3">
        <v>1407000</v>
      </c>
      <c r="F52" s="18">
        <f t="shared" si="16"/>
        <v>1.0595677385345281</v>
      </c>
      <c r="G52" s="3">
        <v>1453600</v>
      </c>
      <c r="H52" s="18">
        <f t="shared" si="14"/>
        <v>1.0946607425257926</v>
      </c>
      <c r="I52" s="18">
        <f t="shared" si="15"/>
        <v>1.0331201137171286</v>
      </c>
      <c r="J52" s="3">
        <v>1453600</v>
      </c>
      <c r="K52" s="3">
        <v>1453600</v>
      </c>
    </row>
    <row r="53" spans="1:11" x14ac:dyDescent="0.25">
      <c r="A53" s="5" t="s">
        <v>59</v>
      </c>
      <c r="B53" s="2" t="s">
        <v>27</v>
      </c>
      <c r="C53" s="2" t="s">
        <v>5</v>
      </c>
      <c r="D53" s="3">
        <v>9782198.1099999994</v>
      </c>
      <c r="E53" s="3">
        <v>0</v>
      </c>
      <c r="F53" s="18">
        <f t="shared" si="16"/>
        <v>0</v>
      </c>
      <c r="G53" s="3">
        <v>0</v>
      </c>
      <c r="H53" s="18">
        <f t="shared" si="14"/>
        <v>0</v>
      </c>
      <c r="I53" s="18" t="str">
        <f t="shared" si="15"/>
        <v>=</v>
      </c>
      <c r="J53" s="3">
        <v>0</v>
      </c>
      <c r="K53" s="3">
        <v>0</v>
      </c>
    </row>
    <row r="54" spans="1:11" x14ac:dyDescent="0.25">
      <c r="A54" s="5" t="s">
        <v>71</v>
      </c>
      <c r="B54" s="2" t="s">
        <v>27</v>
      </c>
      <c r="C54" s="22" t="s">
        <v>7</v>
      </c>
      <c r="D54" s="3">
        <v>1802000</v>
      </c>
      <c r="E54" s="3">
        <v>10096659.6</v>
      </c>
      <c r="F54" s="18">
        <f t="shared" ref="F54" si="19">IFERROR(E54/D54,"-")</f>
        <v>5.6030297447280795</v>
      </c>
      <c r="G54" s="3">
        <v>5000000</v>
      </c>
      <c r="H54" s="18">
        <f t="shared" ref="H54" si="20">IFERROR(G54/D54,"-")</f>
        <v>2.7746947835738069</v>
      </c>
      <c r="I54" s="18">
        <f t="shared" ref="I54" si="21">IFERROR(G54/E54,"=")</f>
        <v>0.49521328816512744</v>
      </c>
      <c r="J54" s="3">
        <v>5000000</v>
      </c>
      <c r="K54" s="3">
        <v>5000000</v>
      </c>
    </row>
    <row r="55" spans="1:11" s="10" customFormat="1" ht="34.5" customHeight="1" x14ac:dyDescent="0.25">
      <c r="A55" s="8" t="s">
        <v>60</v>
      </c>
      <c r="B55" s="9"/>
      <c r="C55" s="9"/>
      <c r="D55" s="7">
        <f>D4+D12+D15+D18+D24+D31+D37+D40+D45+D49+D51+D29</f>
        <v>1000371564.0900002</v>
      </c>
      <c r="E55" s="7">
        <f>E4+E12+E15+E18+E24+E31+E37+E40+E45+E49+E51+E29</f>
        <v>962931480.78000009</v>
      </c>
      <c r="F55" s="19">
        <f t="shared" si="16"/>
        <v>0.9625738229134313</v>
      </c>
      <c r="G55" s="7">
        <f>G4+G12+G15+G18+G24+G31+G37+G40+G45+G49+G51+G29</f>
        <v>845884017.53999996</v>
      </c>
      <c r="H55" s="19">
        <f t="shared" si="14"/>
        <v>0.84556983415404097</v>
      </c>
      <c r="I55" s="19">
        <f t="shared" si="15"/>
        <v>0.87844673730555722</v>
      </c>
      <c r="J55" s="7">
        <f>J4+J12+J15+J18+J24+J31+J37+J40+J45+J49+J51+J29</f>
        <v>797429929.35000002</v>
      </c>
      <c r="K55" s="7">
        <f>K4+K12+K15+K18+K24+K31+K37+K40+K45+K49+K51+K29</f>
        <v>837246022.97000003</v>
      </c>
    </row>
    <row r="57" spans="1:11" x14ac:dyDescent="0.25">
      <c r="E57" s="12"/>
    </row>
  </sheetData>
  <autoFilter ref="A3:K55" xr:uid="{00000000-0009-0000-0000-000000000000}"/>
  <mergeCells count="1">
    <mergeCell ref="A2:K2"/>
  </mergeCells>
  <phoneticPr fontId="8" type="noConversion"/>
  <pageMargins left="0.32" right="0.39370078740157483" top="0.27559055118110237" bottom="0.49" header="0.27559055118110237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Zamnachalnika</cp:lastModifiedBy>
  <cp:lastPrinted>2019-11-06T07:58:51Z</cp:lastPrinted>
  <dcterms:created xsi:type="dcterms:W3CDTF">2017-03-14T06:28:47Z</dcterms:created>
  <dcterms:modified xsi:type="dcterms:W3CDTF">2025-01-30T09:10:15Z</dcterms:modified>
</cp:coreProperties>
</file>